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5" yWindow="-15" windowWidth="12405" windowHeight="11730"/>
  </bookViews>
  <sheets>
    <sheet name="Overhead Calculator" sheetId="2" r:id="rId1"/>
    <sheet name="OLD ND2" sheetId="4" r:id="rId2"/>
  </sheets>
  <calcPr calcId="145621"/>
</workbook>
</file>

<file path=xl/calcChain.xml><?xml version="1.0" encoding="utf-8"?>
<calcChain xmlns="http://schemas.openxmlformats.org/spreadsheetml/2006/main">
  <c r="D20" i="2" l="1"/>
  <c r="C20" i="2"/>
  <c r="B20" i="2"/>
  <c r="B21" i="2"/>
  <c r="B22" i="2" l="1"/>
  <c r="B17" i="2"/>
  <c r="B24" i="2" l="1"/>
  <c r="B41" i="4"/>
  <c r="B40" i="4"/>
  <c r="B39" i="4"/>
  <c r="B38" i="4"/>
  <c r="B37" i="4"/>
  <c r="B34" i="4"/>
  <c r="B33" i="4"/>
  <c r="B32" i="4"/>
  <c r="B31" i="4"/>
  <c r="D30" i="4"/>
  <c r="C30" i="4"/>
  <c r="B30" i="4"/>
  <c r="B29" i="4"/>
  <c r="D26" i="4"/>
  <c r="C26" i="4"/>
  <c r="C24" i="4"/>
  <c r="B24" i="4"/>
  <c r="D23" i="4"/>
  <c r="C23" i="4"/>
  <c r="D22" i="4"/>
  <c r="C22" i="4"/>
  <c r="D21" i="4"/>
  <c r="C21" i="4"/>
  <c r="D20" i="4"/>
  <c r="D24" i="4" s="1"/>
  <c r="C20" i="4"/>
  <c r="D19" i="4"/>
  <c r="D29" i="4" s="1"/>
  <c r="C19" i="4"/>
  <c r="C37" i="4" s="1"/>
  <c r="C40" i="4" s="1"/>
  <c r="G3" i="4"/>
  <c r="G11" i="4" s="1"/>
  <c r="C38" i="4" l="1"/>
  <c r="C39" i="4" s="1"/>
  <c r="D31" i="4"/>
  <c r="D32" i="4" s="1"/>
  <c r="D33" i="4"/>
  <c r="C29" i="4"/>
  <c r="C33" i="4" s="1"/>
  <c r="D34" i="4"/>
  <c r="D37" i="4"/>
  <c r="B28" i="2"/>
  <c r="D11" i="2"/>
  <c r="C11" i="2"/>
  <c r="D10" i="2"/>
  <c r="C10" i="2"/>
  <c r="C15" i="2"/>
  <c r="C9" i="2"/>
  <c r="C14" i="2"/>
  <c r="D9" i="2"/>
  <c r="D17" i="2" s="1"/>
  <c r="D14" i="2"/>
  <c r="C17" i="2" l="1"/>
  <c r="C21" i="2"/>
  <c r="C22" i="2" s="1"/>
  <c r="C31" i="4"/>
  <c r="C41" i="4"/>
  <c r="D38" i="4"/>
  <c r="D40" i="4"/>
  <c r="B23" i="2"/>
  <c r="C28" i="2"/>
  <c r="C31" i="2" s="1"/>
  <c r="D15" i="2"/>
  <c r="D21" i="2" s="1"/>
  <c r="D22" i="2" s="1"/>
  <c r="B31" i="2"/>
  <c r="B29" i="2"/>
  <c r="B30" i="2" s="1"/>
  <c r="C24" i="2" l="1"/>
  <c r="D39" i="4"/>
  <c r="F39" i="4" s="1"/>
  <c r="G39" i="4" s="1"/>
  <c r="D41" i="4"/>
  <c r="C32" i="4"/>
  <c r="C34" i="4"/>
  <c r="C23" i="2"/>
  <c r="C29" i="2"/>
  <c r="C30" i="2" s="1"/>
  <c r="D28" i="2"/>
  <c r="B25" i="2"/>
  <c r="B32" i="2"/>
  <c r="C25" i="2" l="1"/>
  <c r="C32" i="2"/>
  <c r="D29" i="2"/>
  <c r="D31" i="2"/>
  <c r="D24" i="2"/>
  <c r="D23" i="2" l="1"/>
  <c r="F23" i="2" s="1"/>
  <c r="D25" i="2"/>
  <c r="D32" i="2"/>
  <c r="D30" i="2"/>
</calcChain>
</file>

<file path=xl/sharedStrings.xml><?xml version="1.0" encoding="utf-8"?>
<sst xmlns="http://schemas.openxmlformats.org/spreadsheetml/2006/main" count="85" uniqueCount="80">
  <si>
    <t>J</t>
    <phoneticPr fontId="1"/>
  </si>
  <si>
    <t>H</t>
    <phoneticPr fontId="1"/>
  </si>
  <si>
    <t>K</t>
    <phoneticPr fontId="1"/>
  </si>
  <si>
    <t>Readout Time[s]</t>
    <phoneticPr fontId="1"/>
  </si>
  <si>
    <t>Dither Time[s]</t>
    <phoneticPr fontId="1"/>
  </si>
  <si>
    <t>Unidentified[s]</t>
    <phoneticPr fontId="1"/>
  </si>
  <si>
    <t>Overhead[s]</t>
    <phoneticPr fontId="1"/>
  </si>
  <si>
    <t>Overhead[%]</t>
    <phoneticPr fontId="1"/>
  </si>
  <si>
    <t>Efficiency[%]</t>
    <phoneticPr fontId="1"/>
  </si>
  <si>
    <t>Total ObsTime</t>
    <phoneticPr fontId="1"/>
  </si>
  <si>
    <t>Ndummyread=2</t>
    <phoneticPr fontId="1"/>
  </si>
  <si>
    <t>unidentified on dither</t>
    <phoneticPr fontId="1"/>
  </si>
  <si>
    <t xml:space="preserve">          in minutes.</t>
    <phoneticPr fontId="1"/>
  </si>
  <si>
    <t>number of dither</t>
    <phoneticPr fontId="1"/>
  </si>
  <si>
    <t>Staying time per position</t>
    <phoneticPr fontId="1"/>
  </si>
  <si>
    <t>Total ObsTime [sec]</t>
    <phoneticPr fontId="1"/>
  </si>
  <si>
    <t>TOTAL Exposure [sec]</t>
    <phoneticPr fontId="1"/>
  </si>
  <si>
    <t>!!! EXPOSURE should be &gt;21 !!!</t>
    <phoneticPr fontId="1"/>
  </si>
  <si>
    <t xml:space="preserve">          in minutes.</t>
  </si>
  <si>
    <t>Overhead Time [sec]</t>
  </si>
  <si>
    <t>min</t>
  </si>
  <si>
    <t>Total Obstime</t>
  </si>
  <si>
    <t>&gt;    DSP内   CDS(リセットリード)    11.79</t>
  </si>
  <si>
    <t>&gt;            dum read (ndum=2)       8.55</t>
  </si>
  <si>
    <t>&gt;            DSPボード初期化         0.50</t>
  </si>
  <si>
    <t>&gt;            DSP内メモリクリア       0.61</t>
  </si>
  <si>
    <t>&gt;            wipe(5回)               0.08</t>
  </si>
  <si>
    <t>&gt;            時間データの転送        0.03</t>
  </si>
  <si>
    <t>&gt;            PCへの画像データの転送  4.83</t>
  </si>
  <si>
    <t>&gt;    PC内    画像の配列格納と反転・回転  1.22</t>
  </si>
  <si>
    <t>&gt;    その他もろもろ                 &lt;0.50   (推定)</t>
  </si>
  <si>
    <t>&gt;    FITS生成やSOSSとの通信       6.47～6.97(推定)</t>
  </si>
  <si>
    <t>#以上を考慮したオーバーヘッド計算</t>
    <rPh sb="1" eb="3">
      <t>イジョウ</t>
    </rPh>
    <rPh sb="4" eb="6">
      <t>コウリョ</t>
    </rPh>
    <rPh sb="15" eb="17">
      <t>ケイサン</t>
    </rPh>
    <phoneticPr fontId="2"/>
  </si>
  <si>
    <t xml:space="preserve">MOIRCS Overhead Calculator </t>
    <phoneticPr fontId="2"/>
  </si>
  <si>
    <t>Last Update: 2011-01-14</t>
    <phoneticPr fontId="2"/>
  </si>
  <si>
    <t>J</t>
    <phoneticPr fontId="2"/>
  </si>
  <si>
    <t>H</t>
    <phoneticPr fontId="2"/>
  </si>
  <si>
    <t>K</t>
    <phoneticPr fontId="2"/>
  </si>
  <si>
    <t>Exposure Time 1[sec]</t>
    <phoneticPr fontId="2"/>
  </si>
  <si>
    <t>* must be &gt;21sec for Ndummread=2 (or &gt;13sec for Ndum=0)</t>
    <phoneticPr fontId="2"/>
  </si>
  <si>
    <t>Coadds</t>
    <phoneticPr fontId="2"/>
  </si>
  <si>
    <t>Nexposure</t>
    <phoneticPr fontId="2"/>
  </si>
  <si>
    <t>Readout Time[s]</t>
    <phoneticPr fontId="2"/>
  </si>
  <si>
    <t>DSP Transfer[s]</t>
    <phoneticPr fontId="2"/>
  </si>
  <si>
    <t>* 14.75 before May17</t>
    <phoneticPr fontId="2"/>
  </si>
  <si>
    <t>Dither Time[s]</t>
    <phoneticPr fontId="2"/>
  </si>
  <si>
    <t>Unidentified[s]</t>
    <phoneticPr fontId="2"/>
  </si>
  <si>
    <t>Dummyread(NDUM2)</t>
    <phoneticPr fontId="2"/>
  </si>
  <si>
    <t>Staying time per position</t>
    <phoneticPr fontId="2"/>
  </si>
  <si>
    <t>&lt;---Less than 200 sec is recommended.</t>
    <phoneticPr fontId="2"/>
  </si>
  <si>
    <t>number of dither</t>
    <phoneticPr fontId="2"/>
  </si>
  <si>
    <t>unidentified on dither</t>
    <phoneticPr fontId="2"/>
  </si>
  <si>
    <t>* This value is between 5-10</t>
    <phoneticPr fontId="2"/>
  </si>
  <si>
    <t>Ndummyread=0 [Usual Case]</t>
    <phoneticPr fontId="2"/>
  </si>
  <si>
    <t>Overhead[sec]</t>
    <phoneticPr fontId="2"/>
  </si>
  <si>
    <t>TOTAL Exposure [sec]</t>
    <phoneticPr fontId="2"/>
  </si>
  <si>
    <t>Total ObsTime [sec]</t>
    <phoneticPr fontId="2"/>
  </si>
  <si>
    <t xml:space="preserve">          in minutes.</t>
    <phoneticPr fontId="2"/>
  </si>
  <si>
    <t>Overhead[%]</t>
    <phoneticPr fontId="2"/>
  </si>
  <si>
    <t>Efficiency[%]</t>
    <phoneticPr fontId="2"/>
  </si>
  <si>
    <t>Ndummyread=2</t>
    <phoneticPr fontId="2"/>
  </si>
  <si>
    <t>!!! EXPOSURE should be &gt;21 !!!</t>
    <phoneticPr fontId="2"/>
  </si>
  <si>
    <t>Overhead[s]</t>
    <phoneticPr fontId="2"/>
  </si>
  <si>
    <t>Total ObsTime</t>
    <phoneticPr fontId="2"/>
  </si>
  <si>
    <t>hr</t>
  </si>
  <si>
    <t>NEXPOSURE</t>
  </si>
  <si>
    <t>NDR Number</t>
  </si>
  <si>
    <t xml:space="preserve">"nuMOIRCS" Overhead Calculator </t>
  </si>
  <si>
    <t>&lt;---Less than 200 sec is recommended for better non-AG guiding.</t>
  </si>
  <si>
    <t>Last Update: 2016-01-27</t>
  </si>
  <si>
    <t>Unit Exposure Time [sec]</t>
  </si>
  <si>
    <t>This is the value for EXPTIME in GETOBJECT command.</t>
  </si>
  <si>
    <t>This is the number of frames we take at each dither position (similar to"COADDS" option in old system).</t>
  </si>
  <si>
    <t>NDR is 1 for most imaging observation. You can consider NDR &gt; 1 for NB119 etc for which readnoise could be an issue.</t>
  </si>
  <si>
    <t>Dither time is typically 5-15 sec for open tracking, depending on the dither width. For AG observation it will increase to 3-5 times longer.</t>
  </si>
  <si>
    <t>Notes:</t>
  </si>
  <si>
    <t>Label (example)</t>
  </si>
  <si>
    <t>Processing etc[s]</t>
  </si>
  <si>
    <t>Occasionally some additional overhead (&lt;5 sec) in the software side is observed. Irregular.</t>
  </si>
  <si>
    <t>You can change the cells with thin-brown-colored cells with thick frame.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</si>
</sst>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55"/>
      <name val="ＭＳ Ｐゴシック"/>
      <family val="3"/>
      <charset val="128"/>
    </font>
    <font>
      <b/>
      <i/>
      <sz val="11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18"/>
      <name val="ＭＳ Ｐゴシック"/>
      <family val="3"/>
      <charset val="128"/>
    </font>
    <font>
      <sz val="11"/>
      <color theme="0" tint="-0.34998626667073579"/>
      <name val="ＭＳ Ｐゴシック"/>
      <family val="3"/>
      <charset val="128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2" tint="0.59999389629810485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65">
    <xf numFmtId="0" fontId="0" fillId="0" borderId="0" xfId="0">
      <alignment vertical="center"/>
    </xf>
    <xf numFmtId="0" fontId="0" fillId="2" borderId="0" xfId="0" applyFill="1" applyProtection="1">
      <alignment vertical="center"/>
      <protection locked="0"/>
    </xf>
    <xf numFmtId="0" fontId="0" fillId="2" borderId="0" xfId="0" applyFill="1" applyProtection="1">
      <alignment vertical="center"/>
    </xf>
    <xf numFmtId="0" fontId="3" fillId="2" borderId="0" xfId="0" applyFont="1" applyFill="1" applyProtection="1">
      <alignment vertical="center"/>
      <protection locked="0"/>
    </xf>
    <xf numFmtId="0" fontId="2" fillId="2" borderId="0" xfId="0" applyFont="1" applyFill="1" applyProtection="1">
      <alignment vertical="center"/>
      <protection locked="0"/>
    </xf>
    <xf numFmtId="164" fontId="0" fillId="3" borderId="0" xfId="0" applyNumberFormat="1" applyFill="1" applyProtection="1">
      <alignment vertical="center"/>
    </xf>
    <xf numFmtId="164" fontId="0" fillId="4" borderId="0" xfId="0" applyNumberFormat="1" applyFill="1" applyProtection="1">
      <alignment vertical="center"/>
    </xf>
    <xf numFmtId="164" fontId="0" fillId="5" borderId="0" xfId="0" applyNumberFormat="1" applyFill="1" applyProtection="1">
      <alignment vertical="center"/>
    </xf>
    <xf numFmtId="0" fontId="0" fillId="2" borderId="0" xfId="0" applyFill="1" applyAlignment="1" applyProtection="1">
      <alignment horizontal="right" vertical="center"/>
    </xf>
    <xf numFmtId="0" fontId="0" fillId="2" borderId="0" xfId="0" applyFill="1" applyBorder="1" applyProtection="1">
      <alignment vertical="center"/>
      <protection locked="0"/>
    </xf>
    <xf numFmtId="0" fontId="0" fillId="2" borderId="0" xfId="0" applyFill="1" applyAlignment="1" applyProtection="1">
      <alignment horizontal="center" vertical="center"/>
    </xf>
    <xf numFmtId="0" fontId="5" fillId="2" borderId="0" xfId="0" applyFont="1" applyFill="1" applyProtection="1">
      <alignment vertical="center"/>
    </xf>
    <xf numFmtId="0" fontId="2" fillId="2" borderId="0" xfId="0" applyFont="1" applyFill="1" applyProtection="1">
      <alignment vertical="center"/>
    </xf>
    <xf numFmtId="0" fontId="6" fillId="2" borderId="4" xfId="0" applyFont="1" applyFill="1" applyBorder="1" applyAlignment="1" applyProtection="1">
      <alignment horizontal="right" vertical="center"/>
    </xf>
    <xf numFmtId="0" fontId="0" fillId="2" borderId="0" xfId="0" applyFill="1" applyBorder="1" applyAlignment="1" applyProtection="1">
      <alignment horizontal="right" vertical="center"/>
    </xf>
    <xf numFmtId="0" fontId="0" fillId="2" borderId="5" xfId="0" applyFill="1" applyBorder="1" applyAlignment="1" applyProtection="1">
      <alignment horizontal="right" vertical="center"/>
    </xf>
    <xf numFmtId="164" fontId="0" fillId="2" borderId="0" xfId="0" applyNumberFormat="1" applyFill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0" fillId="0" borderId="1" xfId="0" applyBorder="1" applyProtection="1">
      <alignment vertical="center"/>
      <protection locked="0"/>
    </xf>
    <xf numFmtId="0" fontId="0" fillId="0" borderId="2" xfId="0" applyBorder="1" applyProtection="1">
      <alignment vertical="center"/>
      <protection locked="0"/>
    </xf>
    <xf numFmtId="0" fontId="0" fillId="0" borderId="3" xfId="0" applyBorder="1" applyProtection="1">
      <alignment vertical="center"/>
      <protection locked="0"/>
    </xf>
    <xf numFmtId="0" fontId="3" fillId="0" borderId="0" xfId="0" applyFont="1" applyProtection="1">
      <alignment vertical="center"/>
      <protection locked="0"/>
    </xf>
    <xf numFmtId="0" fontId="0" fillId="0" borderId="0" xfId="0" applyProtection="1">
      <alignment vertical="center"/>
    </xf>
    <xf numFmtId="0" fontId="3" fillId="0" borderId="0" xfId="0" applyFont="1" applyProtection="1">
      <alignment vertical="center"/>
    </xf>
    <xf numFmtId="0" fontId="0" fillId="6" borderId="0" xfId="0" applyFill="1" applyProtection="1">
      <alignment vertical="center"/>
      <protection locked="0"/>
    </xf>
    <xf numFmtId="0" fontId="0" fillId="6" borderId="0" xfId="0" applyFill="1" applyProtection="1">
      <alignment vertical="center"/>
    </xf>
    <xf numFmtId="0" fontId="5" fillId="0" borderId="0" xfId="0" applyFont="1" applyProtection="1">
      <alignment vertical="center"/>
      <protection locked="0"/>
    </xf>
    <xf numFmtId="0" fontId="2" fillId="0" borderId="0" xfId="0" applyFont="1" applyProtection="1">
      <alignment vertical="center"/>
      <protection locked="0"/>
    </xf>
    <xf numFmtId="0" fontId="0" fillId="7" borderId="0" xfId="0" applyFill="1" applyProtection="1">
      <alignment vertical="center"/>
      <protection locked="0"/>
    </xf>
    <xf numFmtId="0" fontId="0" fillId="7" borderId="0" xfId="0" applyFill="1" applyBorder="1" applyProtection="1">
      <alignment vertical="center"/>
    </xf>
    <xf numFmtId="0" fontId="0" fillId="8" borderId="0" xfId="0" applyFill="1" applyProtection="1">
      <alignment vertical="center"/>
      <protection locked="0"/>
    </xf>
    <xf numFmtId="0" fontId="0" fillId="8" borderId="0" xfId="0" applyFill="1" applyProtection="1">
      <alignment vertical="center"/>
    </xf>
    <xf numFmtId="0" fontId="0" fillId="9" borderId="0" xfId="0" applyFill="1" applyProtection="1">
      <alignment vertical="center"/>
      <protection locked="0"/>
    </xf>
    <xf numFmtId="0" fontId="0" fillId="9" borderId="0" xfId="0" applyFill="1" applyProtection="1">
      <alignment vertical="center"/>
    </xf>
    <xf numFmtId="0" fontId="0" fillId="10" borderId="0" xfId="0" applyFill="1" applyProtection="1">
      <alignment vertical="center"/>
      <protection locked="0"/>
    </xf>
    <xf numFmtId="0" fontId="0" fillId="10" borderId="0" xfId="0" applyFill="1" applyProtection="1">
      <alignment vertical="center"/>
    </xf>
    <xf numFmtId="0" fontId="7" fillId="2" borderId="0" xfId="0" applyFont="1" applyFill="1" applyProtection="1">
      <alignment vertical="center"/>
      <protection locked="0"/>
    </xf>
    <xf numFmtId="0" fontId="6" fillId="2" borderId="0" xfId="0" applyFont="1" applyFill="1" applyAlignment="1" applyProtection="1">
      <alignment horizontal="left" vertical="center"/>
    </xf>
    <xf numFmtId="0" fontId="0" fillId="11" borderId="0" xfId="0" applyFill="1" applyAlignment="1" applyProtection="1">
      <alignment horizontal="right" vertical="center"/>
    </xf>
    <xf numFmtId="0" fontId="0" fillId="11" borderId="1" xfId="0" applyFill="1" applyBorder="1" applyProtection="1">
      <alignment vertical="center"/>
      <protection locked="0"/>
    </xf>
    <xf numFmtId="0" fontId="0" fillId="11" borderId="2" xfId="0" applyFill="1" applyBorder="1" applyProtection="1">
      <alignment vertical="center"/>
      <protection locked="0"/>
    </xf>
    <xf numFmtId="0" fontId="0" fillId="11" borderId="3" xfId="0" applyFill="1" applyBorder="1" applyProtection="1">
      <alignment vertical="center"/>
      <protection locked="0"/>
    </xf>
    <xf numFmtId="0" fontId="0" fillId="11" borderId="2" xfId="0" applyFont="1" applyFill="1" applyBorder="1" applyProtection="1">
      <alignment vertical="center"/>
      <protection locked="0"/>
    </xf>
    <xf numFmtId="0" fontId="9" fillId="2" borderId="0" xfId="0" applyFont="1" applyFill="1" applyProtection="1">
      <alignment vertical="center"/>
    </xf>
    <xf numFmtId="0" fontId="9" fillId="2" borderId="0" xfId="0" applyFont="1" applyFill="1" applyProtection="1">
      <alignment vertical="center"/>
      <protection locked="0"/>
    </xf>
    <xf numFmtId="0" fontId="8" fillId="2" borderId="0" xfId="0" applyFont="1" applyFill="1" applyAlignment="1" applyProtection="1">
      <alignment horizontal="center" vertical="center"/>
    </xf>
    <xf numFmtId="164" fontId="6" fillId="3" borderId="4" xfId="0" applyNumberFormat="1" applyFont="1" applyFill="1" applyBorder="1" applyProtection="1">
      <alignment vertical="center"/>
    </xf>
    <xf numFmtId="164" fontId="6" fillId="4" borderId="4" xfId="0" applyNumberFormat="1" applyFont="1" applyFill="1" applyBorder="1" applyProtection="1">
      <alignment vertical="center"/>
    </xf>
    <xf numFmtId="164" fontId="6" fillId="5" borderId="4" xfId="0" applyNumberFormat="1" applyFont="1" applyFill="1" applyBorder="1" applyProtection="1">
      <alignment vertical="center"/>
    </xf>
    <xf numFmtId="164" fontId="0" fillId="3" borderId="0" xfId="0" applyNumberFormat="1" applyFill="1" applyBorder="1" applyProtection="1">
      <alignment vertical="center"/>
    </xf>
    <xf numFmtId="164" fontId="0" fillId="4" borderId="0" xfId="0" applyNumberFormat="1" applyFill="1" applyBorder="1" applyProtection="1">
      <alignment vertical="center"/>
    </xf>
    <xf numFmtId="164" fontId="0" fillId="5" borderId="0" xfId="0" applyNumberFormat="1" applyFill="1" applyBorder="1" applyProtection="1">
      <alignment vertical="center"/>
    </xf>
    <xf numFmtId="164" fontId="6" fillId="3" borderId="6" xfId="0" applyNumberFormat="1" applyFont="1" applyFill="1" applyBorder="1" applyProtection="1">
      <alignment vertical="center"/>
    </xf>
    <xf numFmtId="164" fontId="6" fillId="4" borderId="6" xfId="0" applyNumberFormat="1" applyFont="1" applyFill="1" applyBorder="1" applyProtection="1">
      <alignment vertical="center"/>
    </xf>
    <xf numFmtId="164" fontId="6" fillId="5" borderId="6" xfId="0" applyNumberFormat="1" applyFont="1" applyFill="1" applyBorder="1" applyProtection="1">
      <alignment vertical="center"/>
    </xf>
    <xf numFmtId="0" fontId="0" fillId="2" borderId="0" xfId="0" quotePrefix="1" applyFill="1" applyProtection="1">
      <alignment vertical="center"/>
    </xf>
    <xf numFmtId="0" fontId="6" fillId="2" borderId="0" xfId="0" applyFont="1" applyFill="1" applyProtection="1">
      <alignment vertical="center"/>
    </xf>
    <xf numFmtId="0" fontId="7" fillId="2" borderId="0" xfId="0" applyFont="1" applyFill="1" applyAlignment="1" applyProtection="1">
      <alignment horizontal="center" vertical="center"/>
    </xf>
    <xf numFmtId="164" fontId="6" fillId="3" borderId="0" xfId="0" applyNumberFormat="1" applyFont="1" applyFill="1" applyProtection="1">
      <alignment vertical="center"/>
    </xf>
    <xf numFmtId="164" fontId="6" fillId="4" borderId="0" xfId="0" applyNumberFormat="1" applyFont="1" applyFill="1" applyProtection="1">
      <alignment vertical="center"/>
    </xf>
    <xf numFmtId="164" fontId="6" fillId="5" borderId="0" xfId="0" applyNumberFormat="1" applyFont="1" applyFill="1" applyProtection="1">
      <alignment vertical="center"/>
    </xf>
    <xf numFmtId="0" fontId="4" fillId="3" borderId="0" xfId="0" applyFont="1" applyFill="1" applyAlignment="1" applyProtection="1">
      <alignment horizontal="center" vertical="center"/>
      <protection locked="0"/>
    </xf>
    <xf numFmtId="0" fontId="4" fillId="4" borderId="0" xfId="0" applyFont="1" applyFill="1" applyAlignment="1" applyProtection="1">
      <alignment horizontal="center" vertical="center"/>
      <protection locked="0"/>
    </xf>
    <xf numFmtId="0" fontId="4" fillId="5" borderId="0" xfId="0" applyFont="1" applyFill="1" applyAlignment="1" applyProtection="1">
      <alignment horizontal="center" vertical="center"/>
      <protection locked="0"/>
    </xf>
  </cellXfs>
  <cellStyles count="1">
    <cellStyle name="Normal" xfId="0" builtinId="0"/>
  </cellStyles>
  <dxfs count="1">
    <dxf>
      <fill>
        <patternFill>
          <bgColor rgb="FFFFC000"/>
        </patternFill>
      </fill>
    </dxf>
  </dxfs>
  <tableStyles count="0" defaultTableStyle="TableStyleMedium9" defaultPivotStyle="PivotStyleLight16"/>
  <colors>
    <mruColors>
      <color rgb="FFFF99FF"/>
      <color rgb="FF66FF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Adjacency">
      <a:dk1>
        <a:srgbClr val="2F2B20"/>
      </a:dk1>
      <a:lt1>
        <a:srgbClr val="FFFFFF"/>
      </a:lt1>
      <a:dk2>
        <a:srgbClr val="675E47"/>
      </a:dk2>
      <a:lt2>
        <a:srgbClr val="DFDCB7"/>
      </a:lt2>
      <a:accent1>
        <a:srgbClr val="A9A57C"/>
      </a:accent1>
      <a:accent2>
        <a:srgbClr val="9CBEBD"/>
      </a:accent2>
      <a:accent3>
        <a:srgbClr val="D2CB6C"/>
      </a:accent3>
      <a:accent4>
        <a:srgbClr val="95A39D"/>
      </a:accent4>
      <a:accent5>
        <a:srgbClr val="C89F5D"/>
      </a:accent5>
      <a:accent6>
        <a:srgbClr val="B1A089"/>
      </a:accent6>
      <a:hlink>
        <a:srgbClr val="D25814"/>
      </a:hlink>
      <a:folHlink>
        <a:srgbClr val="849A0A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tabSelected="1" workbookViewId="0">
      <selection activeCell="D26" sqref="D26"/>
    </sheetView>
  </sheetViews>
  <sheetFormatPr defaultRowHeight="13.5" x14ac:dyDescent="0.15"/>
  <cols>
    <col min="1" max="1" width="21.75" style="1" customWidth="1"/>
    <col min="2" max="16384" width="9" style="1"/>
  </cols>
  <sheetData>
    <row r="1" spans="1:9" ht="27.75" customHeight="1" x14ac:dyDescent="0.15">
      <c r="A1" s="46" t="s">
        <v>67</v>
      </c>
      <c r="B1" s="46"/>
      <c r="C1" s="46"/>
      <c r="D1" s="46"/>
      <c r="E1" s="46"/>
      <c r="F1" s="46"/>
      <c r="G1" s="46"/>
    </row>
    <row r="2" spans="1:9" x14ac:dyDescent="0.15">
      <c r="A2" s="2"/>
      <c r="B2" s="2"/>
      <c r="C2" s="10" t="s">
        <v>69</v>
      </c>
      <c r="D2" s="2"/>
      <c r="E2" s="2"/>
      <c r="F2" s="2"/>
      <c r="G2" s="2"/>
    </row>
    <row r="3" spans="1:9" x14ac:dyDescent="0.15">
      <c r="A3" s="38"/>
      <c r="B3" s="2"/>
      <c r="C3" s="58" t="s">
        <v>79</v>
      </c>
      <c r="D3" s="2"/>
      <c r="E3" s="2"/>
      <c r="G3" s="2"/>
    </row>
    <row r="4" spans="1:9" x14ac:dyDescent="0.15">
      <c r="A4" s="2"/>
      <c r="B4" s="2"/>
      <c r="C4" s="2"/>
      <c r="D4" s="2"/>
      <c r="E4" s="2"/>
      <c r="F4" s="2"/>
      <c r="G4" s="2"/>
    </row>
    <row r="5" spans="1:9" ht="14.25" thickBot="1" x14ac:dyDescent="0.2">
      <c r="A5" s="8" t="s">
        <v>76</v>
      </c>
      <c r="B5" s="62" t="s">
        <v>0</v>
      </c>
      <c r="C5" s="63" t="s">
        <v>1</v>
      </c>
      <c r="D5" s="64" t="s">
        <v>2</v>
      </c>
      <c r="E5" s="2"/>
      <c r="F5" s="2" t="s">
        <v>75</v>
      </c>
      <c r="G5" s="2"/>
    </row>
    <row r="6" spans="1:9" ht="14.25" thickBot="1" x14ac:dyDescent="0.2">
      <c r="A6" s="39" t="s">
        <v>70</v>
      </c>
      <c r="B6" s="40">
        <v>75</v>
      </c>
      <c r="C6" s="40">
        <v>30</v>
      </c>
      <c r="D6" s="41">
        <v>45</v>
      </c>
      <c r="E6" s="2"/>
      <c r="F6" s="2" t="s">
        <v>71</v>
      </c>
      <c r="G6" s="2"/>
      <c r="I6" s="37"/>
    </row>
    <row r="7" spans="1:9" ht="14.25" thickBot="1" x14ac:dyDescent="0.2">
      <c r="A7" s="39" t="s">
        <v>65</v>
      </c>
      <c r="B7" s="40">
        <v>2</v>
      </c>
      <c r="C7" s="41">
        <v>4</v>
      </c>
      <c r="D7" s="42">
        <v>3</v>
      </c>
      <c r="E7" s="2"/>
      <c r="F7" s="1" t="s">
        <v>72</v>
      </c>
      <c r="G7" s="2"/>
    </row>
    <row r="8" spans="1:9" ht="14.25" thickBot="1" x14ac:dyDescent="0.2">
      <c r="A8" s="39" t="s">
        <v>66</v>
      </c>
      <c r="B8" s="43">
        <v>1</v>
      </c>
      <c r="C8" s="43">
        <v>1</v>
      </c>
      <c r="D8" s="43">
        <v>1</v>
      </c>
      <c r="E8" s="2"/>
      <c r="F8" s="2" t="s">
        <v>73</v>
      </c>
      <c r="G8" s="2"/>
    </row>
    <row r="9" spans="1:9" x14ac:dyDescent="0.15">
      <c r="A9" s="8" t="s">
        <v>3</v>
      </c>
      <c r="B9" s="44">
        <v>1.4750000000000001</v>
      </c>
      <c r="C9" s="44">
        <f>B9</f>
        <v>1.4750000000000001</v>
      </c>
      <c r="D9" s="44">
        <f>B9</f>
        <v>1.4750000000000001</v>
      </c>
      <c r="E9" s="2"/>
      <c r="F9" s="2"/>
      <c r="G9" s="2"/>
    </row>
    <row r="10" spans="1:9" x14ac:dyDescent="0.15">
      <c r="A10" s="8" t="s">
        <v>77</v>
      </c>
      <c r="B10" s="44">
        <v>12</v>
      </c>
      <c r="C10" s="44">
        <f>B10</f>
        <v>12</v>
      </c>
      <c r="D10" s="44">
        <f>B10</f>
        <v>12</v>
      </c>
      <c r="E10" s="2"/>
      <c r="F10" s="2"/>
      <c r="G10" s="2"/>
    </row>
    <row r="11" spans="1:9" x14ac:dyDescent="0.15">
      <c r="A11" s="8" t="s">
        <v>5</v>
      </c>
      <c r="B11" s="44">
        <v>0</v>
      </c>
      <c r="C11" s="44">
        <f>B11</f>
        <v>0</v>
      </c>
      <c r="D11" s="44">
        <f>B11</f>
        <v>0</v>
      </c>
      <c r="E11" s="2"/>
      <c r="F11" s="2" t="s">
        <v>78</v>
      </c>
      <c r="G11" s="2"/>
    </row>
    <row r="12" spans="1:9" ht="14.25" thickBot="1" x14ac:dyDescent="0.2">
      <c r="A12" s="8"/>
      <c r="B12" s="3"/>
      <c r="C12" s="3"/>
      <c r="D12" s="3"/>
      <c r="E12" s="2"/>
      <c r="F12" s="2"/>
      <c r="G12" s="2"/>
    </row>
    <row r="13" spans="1:9" ht="14.25" thickBot="1" x14ac:dyDescent="0.2">
      <c r="A13" s="39" t="s">
        <v>13</v>
      </c>
      <c r="B13" s="41">
        <v>10</v>
      </c>
      <c r="C13" s="41">
        <v>10</v>
      </c>
      <c r="D13" s="42">
        <v>10</v>
      </c>
      <c r="E13" s="2"/>
      <c r="F13" s="2"/>
      <c r="G13" s="2"/>
    </row>
    <row r="14" spans="1:9" x14ac:dyDescent="0.15">
      <c r="A14" s="8" t="s">
        <v>4</v>
      </c>
      <c r="B14" s="45">
        <v>10</v>
      </c>
      <c r="C14" s="45">
        <f>B14</f>
        <v>10</v>
      </c>
      <c r="D14" s="45">
        <f>B14</f>
        <v>10</v>
      </c>
      <c r="E14" s="2"/>
      <c r="F14" s="57" t="s">
        <v>74</v>
      </c>
      <c r="G14" s="2"/>
    </row>
    <row r="15" spans="1:9" x14ac:dyDescent="0.15">
      <c r="A15" s="8" t="s">
        <v>11</v>
      </c>
      <c r="B15" s="44">
        <v>5</v>
      </c>
      <c r="C15" s="44">
        <f>B15</f>
        <v>5</v>
      </c>
      <c r="D15" s="44">
        <f>C15</f>
        <v>5</v>
      </c>
      <c r="E15" s="2"/>
      <c r="F15" s="2"/>
      <c r="G15" s="2"/>
    </row>
    <row r="17" spans="1:7" x14ac:dyDescent="0.15">
      <c r="A17" s="8" t="s">
        <v>14</v>
      </c>
      <c r="B17" s="5">
        <f>(B9*B8+B10+B11+B6)*B7</f>
        <v>176.95</v>
      </c>
      <c r="C17" s="5">
        <f>(C9*C8+C10+C11+C6)*C7</f>
        <v>173.9</v>
      </c>
      <c r="D17" s="5">
        <f>(D9*D8+D10+D11+D6)*D7</f>
        <v>175.42500000000001</v>
      </c>
      <c r="F17" s="11" t="s">
        <v>68</v>
      </c>
      <c r="G17" s="2"/>
    </row>
    <row r="18" spans="1:7" x14ac:dyDescent="0.15">
      <c r="E18" s="2"/>
      <c r="F18" s="2"/>
      <c r="G18" s="2"/>
    </row>
    <row r="19" spans="1:7" x14ac:dyDescent="0.15">
      <c r="A19" s="12"/>
      <c r="B19" s="56"/>
      <c r="C19" s="2"/>
      <c r="D19" s="2"/>
      <c r="E19" s="2"/>
      <c r="F19" s="2"/>
      <c r="G19" s="2"/>
    </row>
    <row r="20" spans="1:7" ht="14.25" thickBot="1" x14ac:dyDescent="0.2">
      <c r="A20" s="13" t="s">
        <v>16</v>
      </c>
      <c r="B20" s="47">
        <f>B6*B7*B13</f>
        <v>1500</v>
      </c>
      <c r="C20" s="48">
        <f>C6*C7*C13</f>
        <v>1200</v>
      </c>
      <c r="D20" s="49">
        <f>D6*D7*D13</f>
        <v>1350</v>
      </c>
      <c r="F20" s="37"/>
    </row>
    <row r="21" spans="1:7" x14ac:dyDescent="0.15">
      <c r="A21" s="14" t="s">
        <v>19</v>
      </c>
      <c r="B21" s="50">
        <f>(B9*B8+B10+B11)*B7*B13+(B14+B15)*(B13-1)</f>
        <v>404.5</v>
      </c>
      <c r="C21" s="51">
        <f>(C9*C8+C10+C11)*C7*C13+(C14+C15)*(C13-1)</f>
        <v>674</v>
      </c>
      <c r="D21" s="52">
        <f>(D9*D8+D10+D11)*D7*D13+(D14+D15)*(D13-1)</f>
        <v>539.25</v>
      </c>
    </row>
    <row r="22" spans="1:7" ht="14.25" thickBot="1" x14ac:dyDescent="0.2">
      <c r="A22" s="15" t="s">
        <v>15</v>
      </c>
      <c r="B22" s="53">
        <f>B21+B20</f>
        <v>1904.5</v>
      </c>
      <c r="C22" s="54">
        <f>C21+C20</f>
        <v>1874</v>
      </c>
      <c r="D22" s="55">
        <f>D21+D20</f>
        <v>1889.25</v>
      </c>
      <c r="E22" s="9"/>
      <c r="F22" s="1" t="s">
        <v>21</v>
      </c>
    </row>
    <row r="23" spans="1:7" ht="14.25" thickTop="1" x14ac:dyDescent="0.15">
      <c r="A23" s="8" t="s">
        <v>18</v>
      </c>
      <c r="B23" s="5">
        <f>B22/60</f>
        <v>31.741666666666667</v>
      </c>
      <c r="C23" s="6">
        <f>C22/60</f>
        <v>31.233333333333334</v>
      </c>
      <c r="D23" s="7">
        <f>D22/60</f>
        <v>31.487500000000001</v>
      </c>
      <c r="F23" s="16">
        <f>SUM(B23+C23+D23)</f>
        <v>94.462500000000006</v>
      </c>
      <c r="G23" s="1" t="s">
        <v>20</v>
      </c>
    </row>
    <row r="24" spans="1:7" x14ac:dyDescent="0.15">
      <c r="A24" s="8" t="s">
        <v>7</v>
      </c>
      <c r="B24" s="5">
        <f>B21/B20*100</f>
        <v>26.966666666666665</v>
      </c>
      <c r="C24" s="6">
        <f>C21/C20*100</f>
        <v>56.166666666666664</v>
      </c>
      <c r="D24" s="7">
        <f>D21/D20*100</f>
        <v>39.944444444444443</v>
      </c>
    </row>
    <row r="25" spans="1:7" x14ac:dyDescent="0.15">
      <c r="A25" s="8" t="s">
        <v>8</v>
      </c>
      <c r="B25" s="59">
        <f>B20/B22*100</f>
        <v>78.760829614071937</v>
      </c>
      <c r="C25" s="60">
        <f>C20/C22*100</f>
        <v>64.034151547491987</v>
      </c>
      <c r="D25" s="61">
        <f>D20/D22*100</f>
        <v>71.456927352123856</v>
      </c>
    </row>
    <row r="27" spans="1:7" hidden="1" x14ac:dyDescent="0.15">
      <c r="A27" s="4" t="s">
        <v>10</v>
      </c>
      <c r="B27" s="1" t="s">
        <v>17</v>
      </c>
    </row>
    <row r="28" spans="1:7" hidden="1" x14ac:dyDescent="0.15">
      <c r="A28" s="1" t="s">
        <v>6</v>
      </c>
      <c r="B28" s="1" t="e">
        <f>IF(B6 &lt; 20.5,"SHORT EXP",((B9+B8)*B7+B10+B11)*#REF!*B13+(B14+B15)*(B13-1))</f>
        <v>#REF!</v>
      </c>
      <c r="C28" s="1" t="e">
        <f>IF(C6 &lt; 20.5,"SHORT EXP",((C9+C8)*C7+C10+C11)*#REF!*C13+(C14+C15)*(C13-1))</f>
        <v>#REF!</v>
      </c>
      <c r="D28" s="1" t="e">
        <f>IF(D6 &lt; 20.5,"SHORT EXP",((D9+D8)*D7+D10+D11)*#REF!*D13+(D14+D15)*(D13-1))</f>
        <v>#REF!</v>
      </c>
    </row>
    <row r="29" spans="1:7" hidden="1" x14ac:dyDescent="0.15">
      <c r="A29" s="1" t="s">
        <v>9</v>
      </c>
      <c r="B29" s="1" t="e">
        <f>B20+B28</f>
        <v>#REF!</v>
      </c>
      <c r="C29" s="1" t="e">
        <f>C20+C28</f>
        <v>#REF!</v>
      </c>
      <c r="D29" s="1" t="e">
        <f>D20+D28</f>
        <v>#REF!</v>
      </c>
    </row>
    <row r="30" spans="1:7" hidden="1" x14ac:dyDescent="0.15">
      <c r="A30" s="1" t="s">
        <v>12</v>
      </c>
      <c r="B30" s="1" t="e">
        <f>B29/60</f>
        <v>#REF!</v>
      </c>
      <c r="C30" s="1" t="e">
        <f>C29/60</f>
        <v>#REF!</v>
      </c>
      <c r="D30" s="1" t="e">
        <f>D29/60</f>
        <v>#REF!</v>
      </c>
    </row>
    <row r="31" spans="1:7" hidden="1" x14ac:dyDescent="0.15">
      <c r="A31" s="1" t="s">
        <v>7</v>
      </c>
      <c r="B31" s="1" t="e">
        <f>B28/B20*100</f>
        <v>#REF!</v>
      </c>
      <c r="C31" s="1" t="e">
        <f>C28/C20*100</f>
        <v>#REF!</v>
      </c>
      <c r="D31" s="1" t="e">
        <f>D28/D20*100</f>
        <v>#REF!</v>
      </c>
    </row>
    <row r="32" spans="1:7" hidden="1" x14ac:dyDescent="0.15">
      <c r="A32" s="1" t="s">
        <v>8</v>
      </c>
      <c r="B32" s="1" t="e">
        <f>B20/B29*100</f>
        <v>#REF!</v>
      </c>
      <c r="C32" s="1" t="e">
        <f>C20/C29*100</f>
        <v>#REF!</v>
      </c>
      <c r="D32" s="1" t="e">
        <f>D20/D29*100</f>
        <v>#REF!</v>
      </c>
    </row>
    <row r="33" spans="2:2" hidden="1" x14ac:dyDescent="0.15"/>
    <row r="35" spans="2:2" x14ac:dyDescent="0.15">
      <c r="B35" s="16"/>
    </row>
  </sheetData>
  <sheetProtection sheet="1" objects="1" scenarios="1" selectLockedCells="1"/>
  <mergeCells count="1">
    <mergeCell ref="A1:G1"/>
  </mergeCells>
  <phoneticPr fontId="1"/>
  <conditionalFormatting sqref="B17:D17">
    <cfRule type="cellIs" dxfId="0" priority="1" stopIfTrue="1" operator="greaterThanOrEqual">
      <formula>180</formula>
    </cfRule>
  </conditionalFormatting>
  <dataValidations count="3">
    <dataValidation type="whole" operator="greaterThan" allowBlank="1" showInputMessage="1" showErrorMessage="1" errorTitle="!! Unit Exposure is Too Short !!" error="The minimum exposure is 1.475*NDR (sec). Please put larger than this." promptTitle="Unit Exposure" prompt="The Unit Exposure should be larger than 1.4875*NDR (sec)." sqref="C6">
      <formula1>C9*C8</formula1>
    </dataValidation>
    <dataValidation type="whole" operator="lessThan" allowBlank="1" showInputMessage="1" showErrorMessage="1" errorTitle="Too Large NDR Number!" error="The NDR number you set is too large for the Unit Exposure Time. Reduce Unit exposure or NDR number." promptTitle="Multi-Sampling (NDR)" prompt="Set NDR=1 for normal CDS exposure (JHK imaging). You can set NDR larger than 1 for special case (e.g., NB119 imaging or short exposure)." sqref="B8:D8">
      <formula1>B6/B9</formula1>
    </dataValidation>
    <dataValidation type="whole" operator="greaterThan" allowBlank="1" showInputMessage="1" showErrorMessage="1" errorTitle="!! Unit Exposure is Too Short !!" error="The minimum exposure is 1.475*NDR (sec). Please put larger than this." promptTitle="Unit Exposure" prompt="The Unit Exposure should be larger than 1.4875*NDR (sec)." sqref="B6 D6">
      <formula1>B9*B8</formula1>
    </dataValidation>
  </dataValidations>
  <pageMargins left="0.75" right="0.75" top="1" bottom="1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"/>
  <sheetViews>
    <sheetView topLeftCell="A14" workbookViewId="0">
      <selection activeCell="B55" sqref="B55"/>
    </sheetView>
  </sheetViews>
  <sheetFormatPr defaultRowHeight="13.5" x14ac:dyDescent="0.15"/>
  <cols>
    <col min="1" max="1" width="21.125" style="17" customWidth="1"/>
    <col min="2" max="256" width="9" style="17"/>
    <col min="257" max="257" width="21.125" style="17" customWidth="1"/>
    <col min="258" max="512" width="9" style="17"/>
    <col min="513" max="513" width="21.125" style="17" customWidth="1"/>
    <col min="514" max="768" width="9" style="17"/>
    <col min="769" max="769" width="21.125" style="17" customWidth="1"/>
    <col min="770" max="1024" width="9" style="17"/>
    <col min="1025" max="1025" width="21.125" style="17" customWidth="1"/>
    <col min="1026" max="1280" width="9" style="17"/>
    <col min="1281" max="1281" width="21.125" style="17" customWidth="1"/>
    <col min="1282" max="1536" width="9" style="17"/>
    <col min="1537" max="1537" width="21.125" style="17" customWidth="1"/>
    <col min="1538" max="1792" width="9" style="17"/>
    <col min="1793" max="1793" width="21.125" style="17" customWidth="1"/>
    <col min="1794" max="2048" width="9" style="17"/>
    <col min="2049" max="2049" width="21.125" style="17" customWidth="1"/>
    <col min="2050" max="2304" width="9" style="17"/>
    <col min="2305" max="2305" width="21.125" style="17" customWidth="1"/>
    <col min="2306" max="2560" width="9" style="17"/>
    <col min="2561" max="2561" width="21.125" style="17" customWidth="1"/>
    <col min="2562" max="2816" width="9" style="17"/>
    <col min="2817" max="2817" width="21.125" style="17" customWidth="1"/>
    <col min="2818" max="3072" width="9" style="17"/>
    <col min="3073" max="3073" width="21.125" style="17" customWidth="1"/>
    <col min="3074" max="3328" width="9" style="17"/>
    <col min="3329" max="3329" width="21.125" style="17" customWidth="1"/>
    <col min="3330" max="3584" width="9" style="17"/>
    <col min="3585" max="3585" width="21.125" style="17" customWidth="1"/>
    <col min="3586" max="3840" width="9" style="17"/>
    <col min="3841" max="3841" width="21.125" style="17" customWidth="1"/>
    <col min="3842" max="4096" width="9" style="17"/>
    <col min="4097" max="4097" width="21.125" style="17" customWidth="1"/>
    <col min="4098" max="4352" width="9" style="17"/>
    <col min="4353" max="4353" width="21.125" style="17" customWidth="1"/>
    <col min="4354" max="4608" width="9" style="17"/>
    <col min="4609" max="4609" width="21.125" style="17" customWidth="1"/>
    <col min="4610" max="4864" width="9" style="17"/>
    <col min="4865" max="4865" width="21.125" style="17" customWidth="1"/>
    <col min="4866" max="5120" width="9" style="17"/>
    <col min="5121" max="5121" width="21.125" style="17" customWidth="1"/>
    <col min="5122" max="5376" width="9" style="17"/>
    <col min="5377" max="5377" width="21.125" style="17" customWidth="1"/>
    <col min="5378" max="5632" width="9" style="17"/>
    <col min="5633" max="5633" width="21.125" style="17" customWidth="1"/>
    <col min="5634" max="5888" width="9" style="17"/>
    <col min="5889" max="5889" width="21.125" style="17" customWidth="1"/>
    <col min="5890" max="6144" width="9" style="17"/>
    <col min="6145" max="6145" width="21.125" style="17" customWidth="1"/>
    <col min="6146" max="6400" width="9" style="17"/>
    <col min="6401" max="6401" width="21.125" style="17" customWidth="1"/>
    <col min="6402" max="6656" width="9" style="17"/>
    <col min="6657" max="6657" width="21.125" style="17" customWidth="1"/>
    <col min="6658" max="6912" width="9" style="17"/>
    <col min="6913" max="6913" width="21.125" style="17" customWidth="1"/>
    <col min="6914" max="7168" width="9" style="17"/>
    <col min="7169" max="7169" width="21.125" style="17" customWidth="1"/>
    <col min="7170" max="7424" width="9" style="17"/>
    <col min="7425" max="7425" width="21.125" style="17" customWidth="1"/>
    <col min="7426" max="7680" width="9" style="17"/>
    <col min="7681" max="7681" width="21.125" style="17" customWidth="1"/>
    <col min="7682" max="7936" width="9" style="17"/>
    <col min="7937" max="7937" width="21.125" style="17" customWidth="1"/>
    <col min="7938" max="8192" width="9" style="17"/>
    <col min="8193" max="8193" width="21.125" style="17" customWidth="1"/>
    <col min="8194" max="8448" width="9" style="17"/>
    <col min="8449" max="8449" width="21.125" style="17" customWidth="1"/>
    <col min="8450" max="8704" width="9" style="17"/>
    <col min="8705" max="8705" width="21.125" style="17" customWidth="1"/>
    <col min="8706" max="8960" width="9" style="17"/>
    <col min="8961" max="8961" width="21.125" style="17" customWidth="1"/>
    <col min="8962" max="9216" width="9" style="17"/>
    <col min="9217" max="9217" width="21.125" style="17" customWidth="1"/>
    <col min="9218" max="9472" width="9" style="17"/>
    <col min="9473" max="9473" width="21.125" style="17" customWidth="1"/>
    <col min="9474" max="9728" width="9" style="17"/>
    <col min="9729" max="9729" width="21.125" style="17" customWidth="1"/>
    <col min="9730" max="9984" width="9" style="17"/>
    <col min="9985" max="9985" width="21.125" style="17" customWidth="1"/>
    <col min="9986" max="10240" width="9" style="17"/>
    <col min="10241" max="10241" width="21.125" style="17" customWidth="1"/>
    <col min="10242" max="10496" width="9" style="17"/>
    <col min="10497" max="10497" width="21.125" style="17" customWidth="1"/>
    <col min="10498" max="10752" width="9" style="17"/>
    <col min="10753" max="10753" width="21.125" style="17" customWidth="1"/>
    <col min="10754" max="11008" width="9" style="17"/>
    <col min="11009" max="11009" width="21.125" style="17" customWidth="1"/>
    <col min="11010" max="11264" width="9" style="17"/>
    <col min="11265" max="11265" width="21.125" style="17" customWidth="1"/>
    <col min="11266" max="11520" width="9" style="17"/>
    <col min="11521" max="11521" width="21.125" style="17" customWidth="1"/>
    <col min="11522" max="11776" width="9" style="17"/>
    <col min="11777" max="11777" width="21.125" style="17" customWidth="1"/>
    <col min="11778" max="12032" width="9" style="17"/>
    <col min="12033" max="12033" width="21.125" style="17" customWidth="1"/>
    <col min="12034" max="12288" width="9" style="17"/>
    <col min="12289" max="12289" width="21.125" style="17" customWidth="1"/>
    <col min="12290" max="12544" width="9" style="17"/>
    <col min="12545" max="12545" width="21.125" style="17" customWidth="1"/>
    <col min="12546" max="12800" width="9" style="17"/>
    <col min="12801" max="12801" width="21.125" style="17" customWidth="1"/>
    <col min="12802" max="13056" width="9" style="17"/>
    <col min="13057" max="13057" width="21.125" style="17" customWidth="1"/>
    <col min="13058" max="13312" width="9" style="17"/>
    <col min="13313" max="13313" width="21.125" style="17" customWidth="1"/>
    <col min="13314" max="13568" width="9" style="17"/>
    <col min="13569" max="13569" width="21.125" style="17" customWidth="1"/>
    <col min="13570" max="13824" width="9" style="17"/>
    <col min="13825" max="13825" width="21.125" style="17" customWidth="1"/>
    <col min="13826" max="14080" width="9" style="17"/>
    <col min="14081" max="14081" width="21.125" style="17" customWidth="1"/>
    <col min="14082" max="14336" width="9" style="17"/>
    <col min="14337" max="14337" width="21.125" style="17" customWidth="1"/>
    <col min="14338" max="14592" width="9" style="17"/>
    <col min="14593" max="14593" width="21.125" style="17" customWidth="1"/>
    <col min="14594" max="14848" width="9" style="17"/>
    <col min="14849" max="14849" width="21.125" style="17" customWidth="1"/>
    <col min="14850" max="15104" width="9" style="17"/>
    <col min="15105" max="15105" width="21.125" style="17" customWidth="1"/>
    <col min="15106" max="15360" width="9" style="17"/>
    <col min="15361" max="15361" width="21.125" style="17" customWidth="1"/>
    <col min="15362" max="15616" width="9" style="17"/>
    <col min="15617" max="15617" width="21.125" style="17" customWidth="1"/>
    <col min="15618" max="15872" width="9" style="17"/>
    <col min="15873" max="15873" width="21.125" style="17" customWidth="1"/>
    <col min="15874" max="16128" width="9" style="17"/>
    <col min="16129" max="16129" width="21.125" style="17" customWidth="1"/>
    <col min="16130" max="16384" width="9" style="17"/>
  </cols>
  <sheetData>
    <row r="1" spans="1:7" hidden="1" x14ac:dyDescent="0.15">
      <c r="A1" s="17" t="s">
        <v>22</v>
      </c>
      <c r="F1" s="17">
        <v>11.79</v>
      </c>
      <c r="G1" s="17">
        <v>11.79</v>
      </c>
    </row>
    <row r="2" spans="1:7" hidden="1" x14ac:dyDescent="0.15">
      <c r="A2" s="17" t="s">
        <v>23</v>
      </c>
      <c r="F2" s="17">
        <v>8.5500000000000007</v>
      </c>
      <c r="G2" s="17">
        <v>8.5500000000000007</v>
      </c>
    </row>
    <row r="3" spans="1:7" hidden="1" x14ac:dyDescent="0.15">
      <c r="A3" s="17" t="s">
        <v>24</v>
      </c>
      <c r="F3" s="17">
        <v>0.5</v>
      </c>
      <c r="G3" s="17">
        <f>SUM(F3:F10)</f>
        <v>14.739999999999998</v>
      </c>
    </row>
    <row r="4" spans="1:7" hidden="1" x14ac:dyDescent="0.15">
      <c r="A4" s="17" t="s">
        <v>25</v>
      </c>
      <c r="F4" s="17">
        <v>0.61</v>
      </c>
    </row>
    <row r="5" spans="1:7" hidden="1" x14ac:dyDescent="0.15">
      <c r="A5" s="17" t="s">
        <v>26</v>
      </c>
      <c r="F5" s="17">
        <v>0.08</v>
      </c>
    </row>
    <row r="6" spans="1:7" hidden="1" x14ac:dyDescent="0.15">
      <c r="A6" s="17" t="s">
        <v>27</v>
      </c>
      <c r="F6" s="17">
        <v>0.03</v>
      </c>
    </row>
    <row r="7" spans="1:7" hidden="1" x14ac:dyDescent="0.15">
      <c r="A7" s="17" t="s">
        <v>28</v>
      </c>
      <c r="F7" s="17">
        <v>4.83</v>
      </c>
    </row>
    <row r="8" spans="1:7" hidden="1" x14ac:dyDescent="0.15">
      <c r="A8" s="17" t="s">
        <v>29</v>
      </c>
      <c r="F8" s="17">
        <v>1.22</v>
      </c>
    </row>
    <row r="9" spans="1:7" hidden="1" x14ac:dyDescent="0.15">
      <c r="A9" s="17" t="s">
        <v>30</v>
      </c>
      <c r="F9" s="17">
        <v>0.5</v>
      </c>
    </row>
    <row r="10" spans="1:7" hidden="1" x14ac:dyDescent="0.15">
      <c r="A10" s="17" t="s">
        <v>31</v>
      </c>
      <c r="F10" s="17">
        <v>6.97</v>
      </c>
    </row>
    <row r="11" spans="1:7" hidden="1" x14ac:dyDescent="0.15">
      <c r="G11" s="17">
        <f>G1+G2+G3</f>
        <v>35.08</v>
      </c>
    </row>
    <row r="12" spans="1:7" hidden="1" x14ac:dyDescent="0.15"/>
    <row r="13" spans="1:7" hidden="1" x14ac:dyDescent="0.15">
      <c r="A13" s="17" t="s">
        <v>32</v>
      </c>
    </row>
    <row r="14" spans="1:7" x14ac:dyDescent="0.15">
      <c r="A14" s="17" t="s">
        <v>33</v>
      </c>
      <c r="E14" s="17" t="s">
        <v>34</v>
      </c>
    </row>
    <row r="15" spans="1:7" ht="14.25" thickBot="1" x14ac:dyDescent="0.2">
      <c r="B15" s="18" t="s">
        <v>35</v>
      </c>
      <c r="C15" s="18" t="s">
        <v>36</v>
      </c>
      <c r="D15" s="18" t="s">
        <v>37</v>
      </c>
    </row>
    <row r="16" spans="1:7" ht="14.25" thickBot="1" x14ac:dyDescent="0.2">
      <c r="A16" s="17" t="s">
        <v>38</v>
      </c>
      <c r="B16" s="19">
        <v>180</v>
      </c>
      <c r="C16" s="20">
        <v>30</v>
      </c>
      <c r="D16" s="21">
        <v>50</v>
      </c>
      <c r="F16" s="17" t="s">
        <v>39</v>
      </c>
    </row>
    <row r="17" spans="1:6" ht="14.25" thickBot="1" x14ac:dyDescent="0.2">
      <c r="A17" s="17" t="s">
        <v>40</v>
      </c>
      <c r="B17" s="19">
        <v>1</v>
      </c>
      <c r="C17" s="20">
        <v>4</v>
      </c>
      <c r="D17" s="21">
        <v>3</v>
      </c>
    </row>
    <row r="18" spans="1:6" hidden="1" x14ac:dyDescent="0.15">
      <c r="A18" s="17" t="s">
        <v>41</v>
      </c>
      <c r="B18" s="22">
        <v>1</v>
      </c>
      <c r="C18" s="22">
        <v>1</v>
      </c>
      <c r="D18" s="22">
        <v>1</v>
      </c>
    </row>
    <row r="19" spans="1:6" hidden="1" x14ac:dyDescent="0.15">
      <c r="A19" s="23" t="s">
        <v>42</v>
      </c>
      <c r="B19" s="24">
        <v>11.8</v>
      </c>
      <c r="C19" s="24">
        <f>B19</f>
        <v>11.8</v>
      </c>
      <c r="D19" s="24">
        <f>B19</f>
        <v>11.8</v>
      </c>
    </row>
    <row r="20" spans="1:6" hidden="1" x14ac:dyDescent="0.15">
      <c r="A20" s="23" t="s">
        <v>43</v>
      </c>
      <c r="B20" s="24">
        <v>11.5</v>
      </c>
      <c r="C20" s="24">
        <f>B20</f>
        <v>11.5</v>
      </c>
      <c r="D20" s="24">
        <f>B20</f>
        <v>11.5</v>
      </c>
      <c r="F20" s="17" t="s">
        <v>44</v>
      </c>
    </row>
    <row r="21" spans="1:6" hidden="1" x14ac:dyDescent="0.15">
      <c r="A21" s="23" t="s">
        <v>45</v>
      </c>
      <c r="B21" s="24">
        <v>10</v>
      </c>
      <c r="C21" s="24">
        <f>B21</f>
        <v>10</v>
      </c>
      <c r="D21" s="24">
        <f>B21</f>
        <v>10</v>
      </c>
    </row>
    <row r="22" spans="1:6" hidden="1" x14ac:dyDescent="0.15">
      <c r="A22" s="23" t="s">
        <v>46</v>
      </c>
      <c r="B22" s="24">
        <v>0</v>
      </c>
      <c r="C22" s="24">
        <f>B22</f>
        <v>0</v>
      </c>
      <c r="D22" s="24">
        <f>B22</f>
        <v>0</v>
      </c>
    </row>
    <row r="23" spans="1:6" hidden="1" x14ac:dyDescent="0.15">
      <c r="A23" s="17" t="s">
        <v>47</v>
      </c>
      <c r="B23" s="22">
        <v>8.5500000000000007</v>
      </c>
      <c r="C23" s="22">
        <f>B23</f>
        <v>8.5500000000000007</v>
      </c>
      <c r="D23" s="22">
        <f>B23</f>
        <v>8.5500000000000007</v>
      </c>
    </row>
    <row r="24" spans="1:6" ht="14.25" thickBot="1" x14ac:dyDescent="0.2">
      <c r="A24" s="25" t="s">
        <v>48</v>
      </c>
      <c r="B24" s="26">
        <f>(B19*B17+B20+B22)*B18+B16*B17</f>
        <v>203.3</v>
      </c>
      <c r="C24" s="26">
        <f>(C19*C17+C20+C22)*C18+C16*C17</f>
        <v>178.7</v>
      </c>
      <c r="D24" s="26">
        <f>(D19*D17+D20+D22)*D18+D16*D17</f>
        <v>196.9</v>
      </c>
      <c r="F24" s="27" t="s">
        <v>49</v>
      </c>
    </row>
    <row r="25" spans="1:6" ht="14.25" thickBot="1" x14ac:dyDescent="0.2">
      <c r="A25" s="17" t="s">
        <v>50</v>
      </c>
      <c r="B25" s="20">
        <v>7</v>
      </c>
      <c r="C25" s="20">
        <v>23</v>
      </c>
      <c r="D25" s="21">
        <v>13</v>
      </c>
    </row>
    <row r="26" spans="1:6" hidden="1" x14ac:dyDescent="0.15">
      <c r="A26" s="17" t="s">
        <v>51</v>
      </c>
      <c r="B26" s="17">
        <v>9</v>
      </c>
      <c r="C26" s="17">
        <f>B26</f>
        <v>9</v>
      </c>
      <c r="D26" s="17">
        <f>C26</f>
        <v>9</v>
      </c>
      <c r="F26" s="17" t="s">
        <v>52</v>
      </c>
    </row>
    <row r="28" spans="1:6" hidden="1" x14ac:dyDescent="0.15">
      <c r="A28" s="28" t="s">
        <v>53</v>
      </c>
    </row>
    <row r="29" spans="1:6" hidden="1" x14ac:dyDescent="0.15">
      <c r="A29" s="17" t="s">
        <v>54</v>
      </c>
      <c r="B29" s="23">
        <f>(B19*B17+B20+B22)*B18*B25+(B21+B26)*(B25-1)</f>
        <v>277.10000000000002</v>
      </c>
      <c r="C29" s="23">
        <f>(C19*C17+C20+C22)*C18*C25+(C21+C26)*(C25-1)</f>
        <v>1768.1000000000001</v>
      </c>
      <c r="D29" s="23">
        <f>(D19*D17+D20+D22)*D18*D25+(D21+D26)*(D25-1)</f>
        <v>837.7</v>
      </c>
    </row>
    <row r="30" spans="1:6" x14ac:dyDescent="0.15">
      <c r="A30" s="29" t="s">
        <v>55</v>
      </c>
      <c r="B30" s="30">
        <f>B16*B17*B18*B25</f>
        <v>1260</v>
      </c>
      <c r="C30" s="30">
        <f>C16*C17*C18*C25</f>
        <v>2760</v>
      </c>
      <c r="D30" s="30">
        <f>D16*D17*D18*D25</f>
        <v>1950</v>
      </c>
    </row>
    <row r="31" spans="1:6" hidden="1" x14ac:dyDescent="0.15">
      <c r="A31" s="31" t="s">
        <v>56</v>
      </c>
      <c r="B31" s="32">
        <f>B30+B24</f>
        <v>1463.3</v>
      </c>
      <c r="C31" s="32">
        <f>C30+C29</f>
        <v>4528.1000000000004</v>
      </c>
      <c r="D31" s="32">
        <f>D30+D29</f>
        <v>2787.7</v>
      </c>
    </row>
    <row r="32" spans="1:6" hidden="1" x14ac:dyDescent="0.15">
      <c r="A32" s="31" t="s">
        <v>57</v>
      </c>
      <c r="B32" s="32">
        <f>B31/60</f>
        <v>24.388333333333332</v>
      </c>
      <c r="C32" s="32">
        <f>C31/60</f>
        <v>75.468333333333334</v>
      </c>
      <c r="D32" s="32">
        <f>D31/60</f>
        <v>46.461666666666666</v>
      </c>
    </row>
    <row r="33" spans="1:8" hidden="1" x14ac:dyDescent="0.15">
      <c r="A33" s="33" t="s">
        <v>58</v>
      </c>
      <c r="B33" s="34">
        <f>B24/B30*100</f>
        <v>16.134920634920636</v>
      </c>
      <c r="C33" s="34">
        <f>C29/C30*100</f>
        <v>64.061594202898547</v>
      </c>
      <c r="D33" s="34">
        <f>D29/D30*100</f>
        <v>42.958974358974359</v>
      </c>
    </row>
    <row r="34" spans="1:8" hidden="1" x14ac:dyDescent="0.15">
      <c r="A34" s="35" t="s">
        <v>59</v>
      </c>
      <c r="B34" s="36">
        <f>B30/B31*100</f>
        <v>86.10674502836055</v>
      </c>
      <c r="C34" s="36">
        <f>C30/C31*100</f>
        <v>60.952717475320775</v>
      </c>
      <c r="D34" s="36">
        <f>D30/D31*100</f>
        <v>69.950138106682942</v>
      </c>
    </row>
    <row r="36" spans="1:8" x14ac:dyDescent="0.15">
      <c r="A36" s="28" t="s">
        <v>60</v>
      </c>
      <c r="B36" s="17" t="s">
        <v>61</v>
      </c>
    </row>
    <row r="37" spans="1:8" x14ac:dyDescent="0.15">
      <c r="A37" s="17" t="s">
        <v>62</v>
      </c>
      <c r="B37" s="23">
        <f>IF(B16 &lt; 20.5,"SHORT EXP",((B19+B23)*B17+B20+B22)*B18*B25+(B21+B26)*(B25-1))</f>
        <v>336.95000000000005</v>
      </c>
      <c r="C37" s="23">
        <f>IF(C16 &lt; 20.5,"SHORT EXP",((C19+C23)*C17+C20+C22)*C18*C25+(C21+C26)*(C25-1))</f>
        <v>2554.7000000000003</v>
      </c>
      <c r="D37" s="23">
        <f>IF(D16 &lt; 20.5,"SHORT EXP",((D19+D23)*D17+D20+D22)*D18*D25+(D21+D26)*(D25-1))</f>
        <v>1171.1500000000001</v>
      </c>
    </row>
    <row r="38" spans="1:8" x14ac:dyDescent="0.15">
      <c r="A38" s="31" t="s">
        <v>63</v>
      </c>
      <c r="B38" s="32">
        <f>B30+B37</f>
        <v>1596.95</v>
      </c>
      <c r="C38" s="32">
        <f>C30+C37</f>
        <v>5314.7000000000007</v>
      </c>
      <c r="D38" s="32">
        <f>D30+D37</f>
        <v>3121.15</v>
      </c>
    </row>
    <row r="39" spans="1:8" x14ac:dyDescent="0.15">
      <c r="A39" s="31" t="s">
        <v>57</v>
      </c>
      <c r="B39" s="32">
        <f>B38/60</f>
        <v>26.615833333333335</v>
      </c>
      <c r="C39" s="32">
        <f>C38/60</f>
        <v>88.578333333333347</v>
      </c>
      <c r="D39" s="32">
        <f>D38/60</f>
        <v>52.019166666666671</v>
      </c>
      <c r="F39" s="17">
        <f>SUM(B39:D39)+5</f>
        <v>172.21333333333337</v>
      </c>
      <c r="G39" s="17">
        <f>F39/60</f>
        <v>2.8702222222222229</v>
      </c>
      <c r="H39" s="17" t="s">
        <v>64</v>
      </c>
    </row>
    <row r="40" spans="1:8" x14ac:dyDescent="0.15">
      <c r="A40" s="33" t="s">
        <v>58</v>
      </c>
      <c r="B40" s="34">
        <f>B37/B30*100</f>
        <v>26.742063492063494</v>
      </c>
      <c r="C40" s="34">
        <f>C37/C30*100</f>
        <v>92.561594202898561</v>
      </c>
      <c r="D40" s="34">
        <f>D37/D30*100</f>
        <v>60.058974358974361</v>
      </c>
    </row>
    <row r="41" spans="1:8" x14ac:dyDescent="0.15">
      <c r="A41" s="35" t="s">
        <v>59</v>
      </c>
      <c r="B41" s="36">
        <f>B30/B38*100</f>
        <v>78.900403894924693</v>
      </c>
      <c r="C41" s="36">
        <f>C30/C38*100</f>
        <v>51.931435452612561</v>
      </c>
      <c r="D41" s="36">
        <f>D30/D38*100</f>
        <v>62.476971629046986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Overhead Calculator</vt:lpstr>
      <vt:lpstr>OLD ND2</vt:lpstr>
    </vt:vector>
  </TitlesOfParts>
  <Company>NAOJ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nishimura</dc:creator>
  <cp:lastModifiedBy>IT</cp:lastModifiedBy>
  <dcterms:created xsi:type="dcterms:W3CDTF">2005-08-15T23:43:03Z</dcterms:created>
  <dcterms:modified xsi:type="dcterms:W3CDTF">2016-01-27T21:58:04Z</dcterms:modified>
</cp:coreProperties>
</file>